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F:\Ariel 7_9\Doc\Scholarship\My Publications\CIS_Direct Marketing Pubs\DM Crop Production Planning 1_CSA\"/>
    </mc:Choice>
  </mc:AlternateContent>
  <xr:revisionPtr revIDLastSave="0" documentId="13_ncr:1_{BF9D7CD1-CD4C-4414-AF62-35AA07327730}" xr6:coauthVersionLast="44" xr6:coauthVersionMax="44" xr10:uidLastSave="{00000000-0000-0000-0000-000000000000}"/>
  <bookViews>
    <workbookView xWindow="-86" yWindow="-86" windowWidth="14572" windowHeight="7822" tabRatio="604" xr2:uid="{00000000-000D-0000-FFFF-FFFF00000000}"/>
  </bookViews>
  <sheets>
    <sheet name="CSA Planning #1" sheetId="1" r:id="rId1"/>
    <sheet name="CSA Planning #2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9" l="1"/>
  <c r="G10" i="9"/>
  <c r="H10" i="1"/>
  <c r="I10" i="1"/>
  <c r="C7" i="1" l="1"/>
  <c r="C7" i="9"/>
  <c r="D12" i="9"/>
  <c r="E12" i="9" s="1"/>
  <c r="F12" i="9" s="1"/>
  <c r="G12" i="9" s="1"/>
  <c r="H12" i="9" s="1"/>
  <c r="D13" i="9"/>
  <c r="E13" i="9" s="1"/>
  <c r="F13" i="9" s="1"/>
  <c r="G13" i="9" s="1"/>
  <c r="H13" i="9" s="1"/>
  <c r="D14" i="9"/>
  <c r="C14" i="9"/>
  <c r="D21" i="9"/>
  <c r="E21" i="9" s="1"/>
  <c r="F21" i="9" s="1"/>
  <c r="G21" i="9" s="1"/>
  <c r="H21" i="9" s="1"/>
  <c r="D20" i="9"/>
  <c r="E20" i="9" s="1"/>
  <c r="F20" i="9" s="1"/>
  <c r="G20" i="9" s="1"/>
  <c r="H20" i="9" s="1"/>
  <c r="D22" i="9"/>
  <c r="E22" i="9" s="1"/>
  <c r="F22" i="9" s="1"/>
  <c r="G22" i="9" s="1"/>
  <c r="H22" i="9" s="1"/>
  <c r="D19" i="9"/>
  <c r="E19" i="9" s="1"/>
  <c r="F19" i="9" s="1"/>
  <c r="G19" i="9" s="1"/>
  <c r="H19" i="9" s="1"/>
  <c r="E38" i="1"/>
  <c r="D38" i="1"/>
  <c r="F38" i="1" s="1"/>
  <c r="G38" i="1" s="1"/>
  <c r="E37" i="1"/>
  <c r="D37" i="1"/>
  <c r="F37" i="1" s="1"/>
  <c r="G37" i="1" s="1"/>
  <c r="E36" i="1"/>
  <c r="D36" i="1"/>
  <c r="F36" i="1" s="1"/>
  <c r="G36" i="1" s="1"/>
  <c r="E35" i="1"/>
  <c r="D35" i="1"/>
  <c r="F35" i="1" s="1"/>
  <c r="G35" i="1" s="1"/>
  <c r="E34" i="1"/>
  <c r="D34" i="1"/>
  <c r="F34" i="1" s="1"/>
  <c r="G34" i="1" s="1"/>
  <c r="E12" i="1"/>
  <c r="D12" i="1"/>
  <c r="F12" i="1" s="1"/>
  <c r="G12" i="1" s="1"/>
  <c r="C40" i="1"/>
  <c r="B40" i="1"/>
  <c r="E33" i="1"/>
  <c r="D33" i="1"/>
  <c r="F33" i="1" s="1"/>
  <c r="G33" i="1" s="1"/>
  <c r="E32" i="1"/>
  <c r="D32" i="1"/>
  <c r="F32" i="1" s="1"/>
  <c r="G32" i="1" s="1"/>
  <c r="E31" i="1"/>
  <c r="D31" i="1"/>
  <c r="F31" i="1" s="1"/>
  <c r="G31" i="1" s="1"/>
  <c r="E30" i="1"/>
  <c r="D30" i="1"/>
  <c r="F30" i="1" s="1"/>
  <c r="G30" i="1" s="1"/>
  <c r="E29" i="1"/>
  <c r="F29" i="1"/>
  <c r="G29" i="1" s="1"/>
  <c r="H29" i="1" s="1"/>
  <c r="F28" i="1"/>
  <c r="G28" i="1" s="1"/>
  <c r="E28" i="1"/>
  <c r="E27" i="1"/>
  <c r="D27" i="1"/>
  <c r="F27" i="1" s="1"/>
  <c r="G27" i="1" s="1"/>
  <c r="E26" i="1"/>
  <c r="D26" i="1"/>
  <c r="F26" i="1" s="1"/>
  <c r="G26" i="1" s="1"/>
  <c r="E25" i="1"/>
  <c r="D25" i="1"/>
  <c r="F25" i="1" s="1"/>
  <c r="G25" i="1" s="1"/>
  <c r="E24" i="1"/>
  <c r="D24" i="1"/>
  <c r="F24" i="1" s="1"/>
  <c r="G24" i="1" s="1"/>
  <c r="E23" i="1"/>
  <c r="D23" i="1"/>
  <c r="F23" i="1" s="1"/>
  <c r="G23" i="1" s="1"/>
  <c r="E22" i="1"/>
  <c r="D22" i="1"/>
  <c r="F22" i="1" s="1"/>
  <c r="G22" i="1" s="1"/>
  <c r="E21" i="1"/>
  <c r="D21" i="1"/>
  <c r="F21" i="1" s="1"/>
  <c r="G21" i="1" s="1"/>
  <c r="E20" i="1"/>
  <c r="D20" i="1"/>
  <c r="F20" i="1" s="1"/>
  <c r="G20" i="1" s="1"/>
  <c r="E19" i="1"/>
  <c r="D19" i="1"/>
  <c r="F19" i="1" s="1"/>
  <c r="G19" i="1" s="1"/>
  <c r="E18" i="1"/>
  <c r="D18" i="1"/>
  <c r="F18" i="1" s="1"/>
  <c r="G18" i="1" s="1"/>
  <c r="E17" i="1"/>
  <c r="D17" i="1"/>
  <c r="F17" i="1" s="1"/>
  <c r="G17" i="1" s="1"/>
  <c r="E16" i="1"/>
  <c r="D16" i="1"/>
  <c r="F16" i="1" s="1"/>
  <c r="G16" i="1" s="1"/>
  <c r="E15" i="1"/>
  <c r="D15" i="1"/>
  <c r="F15" i="1" s="1"/>
  <c r="G15" i="1" s="1"/>
  <c r="E14" i="1"/>
  <c r="D14" i="1"/>
  <c r="E13" i="1"/>
  <c r="D13" i="1"/>
  <c r="F13" i="1" s="1"/>
  <c r="G13" i="1" s="1"/>
  <c r="G10" i="1"/>
  <c r="F10" i="1"/>
  <c r="E10" i="1"/>
  <c r="B24" i="9"/>
  <c r="D24" i="9" s="1"/>
  <c r="D18" i="9"/>
  <c r="C18" i="9"/>
  <c r="C24" i="9" s="1"/>
  <c r="D17" i="9"/>
  <c r="E17" i="9" s="1"/>
  <c r="F17" i="9" s="1"/>
  <c r="G17" i="9" s="1"/>
  <c r="H17" i="9" s="1"/>
  <c r="D16" i="9"/>
  <c r="E16" i="9" s="1"/>
  <c r="F16" i="9" s="1"/>
  <c r="G16" i="9" s="1"/>
  <c r="H16" i="9" s="1"/>
  <c r="D15" i="9"/>
  <c r="E15" i="9" s="1"/>
  <c r="F15" i="9" s="1"/>
  <c r="G15" i="9" s="1"/>
  <c r="H15" i="9" s="1"/>
  <c r="F10" i="9"/>
  <c r="E10" i="9"/>
  <c r="D10" i="9"/>
  <c r="H17" i="1" l="1"/>
  <c r="I17" i="1" s="1"/>
  <c r="H21" i="1"/>
  <c r="I21" i="1" s="1"/>
  <c r="H33" i="1"/>
  <c r="I33" i="1" s="1"/>
  <c r="H22" i="1"/>
  <c r="I22" i="1" s="1"/>
  <c r="H26" i="1"/>
  <c r="I26" i="1" s="1"/>
  <c r="H30" i="1"/>
  <c r="I30" i="1" s="1"/>
  <c r="H36" i="1"/>
  <c r="I36" i="1" s="1"/>
  <c r="H13" i="1"/>
  <c r="I13" i="1" s="1"/>
  <c r="H25" i="1"/>
  <c r="I25" i="1" s="1"/>
  <c r="H35" i="1"/>
  <c r="I35" i="1" s="1"/>
  <c r="H18" i="1"/>
  <c r="I18" i="1" s="1"/>
  <c r="H15" i="1"/>
  <c r="I15" i="1" s="1"/>
  <c r="H27" i="1"/>
  <c r="I27" i="1" s="1"/>
  <c r="H16" i="1"/>
  <c r="I16" i="1" s="1"/>
  <c r="H20" i="1"/>
  <c r="I20" i="1" s="1"/>
  <c r="H24" i="1"/>
  <c r="I24" i="1" s="1"/>
  <c r="H32" i="1"/>
  <c r="I32" i="1" s="1"/>
  <c r="H34" i="1"/>
  <c r="I34" i="1" s="1"/>
  <c r="H38" i="1"/>
  <c r="I38" i="1" s="1"/>
  <c r="H19" i="1"/>
  <c r="I19" i="1" s="1"/>
  <c r="H23" i="1"/>
  <c r="I23" i="1" s="1"/>
  <c r="H31" i="1"/>
  <c r="I31" i="1" s="1"/>
  <c r="H12" i="1"/>
  <c r="I12" i="1" s="1"/>
  <c r="H37" i="1"/>
  <c r="I37" i="1" s="1"/>
  <c r="H28" i="1"/>
  <c r="I28" i="1" s="1"/>
  <c r="E14" i="9"/>
  <c r="F14" i="9" s="1"/>
  <c r="G14" i="9" s="1"/>
  <c r="H14" i="9" s="1"/>
  <c r="E40" i="1"/>
  <c r="D40" i="1"/>
  <c r="E18" i="9"/>
  <c r="F18" i="9" s="1"/>
  <c r="G18" i="9" s="1"/>
  <c r="H18" i="9" s="1"/>
  <c r="I29" i="1"/>
  <c r="F14" i="1"/>
  <c r="E24" i="9"/>
  <c r="F24" i="9"/>
  <c r="F40" i="1" l="1"/>
  <c r="G14" i="1"/>
  <c r="H14" i="1" s="1"/>
  <c r="H40" i="1" s="1"/>
  <c r="G24" i="9"/>
  <c r="H24" i="9"/>
  <c r="B7" i="9" s="1"/>
  <c r="G40" i="1" l="1"/>
  <c r="I14" i="1" l="1"/>
  <c r="I40" i="1" l="1"/>
  <c r="B7" i="1" s="1"/>
</calcChain>
</file>

<file path=xl/sharedStrings.xml><?xml version="1.0" encoding="utf-8"?>
<sst xmlns="http://schemas.openxmlformats.org/spreadsheetml/2006/main" count="67" uniqueCount="50">
  <si>
    <t>Melon</t>
  </si>
  <si>
    <t>Corn</t>
  </si>
  <si>
    <t>Vegetable</t>
  </si>
  <si>
    <t>Pounds per Person</t>
  </si>
  <si>
    <t>Pounds per Foot of Row</t>
  </si>
  <si>
    <t>Foot of Row Per Person</t>
  </si>
  <si>
    <t>Beans</t>
  </si>
  <si>
    <t>Beets</t>
  </si>
  <si>
    <t>Bok Choy</t>
  </si>
  <si>
    <t>Broccoli</t>
  </si>
  <si>
    <t>Cabbage</t>
  </si>
  <si>
    <t>Carrots</t>
  </si>
  <si>
    <t>Chard</t>
  </si>
  <si>
    <t>Cucumbers</t>
  </si>
  <si>
    <t>Kale/Collards</t>
  </si>
  <si>
    <t>Lettuce</t>
  </si>
  <si>
    <t>Parsnips</t>
  </si>
  <si>
    <t>Pumpkin</t>
  </si>
  <si>
    <t>Radish</t>
  </si>
  <si>
    <t>Squash Summer</t>
  </si>
  <si>
    <t>Squash Winter</t>
  </si>
  <si>
    <t>Totals</t>
  </si>
  <si>
    <t>Plants per Person</t>
  </si>
  <si>
    <t>Basil</t>
  </si>
  <si>
    <t>Potatoes</t>
  </si>
  <si>
    <t>Sweet Pepper</t>
  </si>
  <si>
    <t>Hot Pepper</t>
  </si>
  <si>
    <t>Tomato</t>
  </si>
  <si>
    <t>Total</t>
  </si>
  <si>
    <t>Onions/Leeks</t>
  </si>
  <si>
    <t>Crops Calculated by Pounds of Yield Required Per Person</t>
  </si>
  <si>
    <t>Crops Calculated by Plants Required Per Person</t>
  </si>
  <si>
    <t>Radicchio</t>
  </si>
  <si>
    <t>Peas</t>
  </si>
  <si>
    <t>How many CSA members do you expect?:</t>
  </si>
  <si>
    <t>What is your expected row length?  (ft)</t>
  </si>
  <si>
    <t>You will need:</t>
  </si>
  <si>
    <t>Plants per foot of row</t>
  </si>
  <si>
    <t xml:space="preserve"> </t>
  </si>
  <si>
    <t>(in whole numbers)</t>
  </si>
  <si>
    <t>Arugula</t>
  </si>
  <si>
    <t>Other</t>
  </si>
  <si>
    <t>CSA Planning Table #1</t>
  </si>
  <si>
    <t>CSA Planning Table #2</t>
  </si>
  <si>
    <t>How much % of a buffer do you want?</t>
  </si>
  <si>
    <t>Eggplant</t>
  </si>
  <si>
    <t>Garlic</t>
  </si>
  <si>
    <t>Yield (in Pounds) per foot of row</t>
  </si>
  <si>
    <t>Parsley/similar herbs</t>
  </si>
  <si>
    <t>Developed by Ariel Agenbroad and Marika Olsen ©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</si>
</sst>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name val="Geneva"/>
    </font>
    <font>
      <sz val="8"/>
      <name val="Geneva"/>
    </font>
    <font>
      <sz val="9"/>
      <name val="Tahoma"/>
      <family val="2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AE9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/>
    <xf numFmtId="2" fontId="2" fillId="0" borderId="2" xfId="0" applyNumberFormat="1" applyFont="1" applyBorder="1"/>
    <xf numFmtId="1" fontId="2" fillId="0" borderId="2" xfId="0" applyNumberFormat="1" applyFont="1" applyBorder="1"/>
    <xf numFmtId="0" fontId="2" fillId="0" borderId="0" xfId="0" applyNumberFormat="1" applyFont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/>
    <xf numFmtId="1" fontId="2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2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Border="1"/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1" xfId="0" applyNumberFormat="1" applyFont="1" applyBorder="1" applyProtection="1"/>
    <xf numFmtId="1" fontId="4" fillId="0" borderId="1" xfId="0" applyNumberFormat="1" applyFont="1" applyBorder="1"/>
    <xf numFmtId="2" fontId="4" fillId="0" borderId="1" xfId="0" applyNumberFormat="1" applyFont="1" applyFill="1" applyBorder="1" applyProtection="1"/>
    <xf numFmtId="1" fontId="4" fillId="0" borderId="0" xfId="0" applyNumberFormat="1" applyFont="1" applyBorder="1"/>
    <xf numFmtId="0" fontId="4" fillId="0" borderId="0" xfId="0" applyFont="1"/>
    <xf numFmtId="2" fontId="4" fillId="0" borderId="0" xfId="0" applyNumberFormat="1" applyFont="1"/>
    <xf numFmtId="1" fontId="4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/>
    <xf numFmtId="2" fontId="5" fillId="2" borderId="2" xfId="0" applyNumberFormat="1" applyFont="1" applyFill="1" applyBorder="1"/>
    <xf numFmtId="1" fontId="5" fillId="2" borderId="2" xfId="0" applyNumberFormat="1" applyFont="1" applyFill="1" applyBorder="1"/>
    <xf numFmtId="2" fontId="5" fillId="2" borderId="0" xfId="0" applyNumberFormat="1" applyFont="1" applyFill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Fill="1" applyBorder="1"/>
    <xf numFmtId="2" fontId="4" fillId="0" borderId="1" xfId="0" applyNumberFormat="1" applyFont="1" applyFill="1" applyBorder="1"/>
    <xf numFmtId="1" fontId="4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" fontId="6" fillId="3" borderId="0" xfId="0" applyNumberFormat="1" applyFont="1" applyFill="1" applyBorder="1"/>
    <xf numFmtId="0" fontId="4" fillId="0" borderId="0" xfId="0" applyFont="1" applyBorder="1" applyAlignment="1">
      <alignment horizontal="left"/>
    </xf>
    <xf numFmtId="2" fontId="4" fillId="0" borderId="0" xfId="0" applyNumberFormat="1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E993"/>
      <color rgb="FFD7C3A5"/>
      <color rgb="FFE0D1BA"/>
      <color rgb="FFBD9B6A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458640</xdr:colOff>
      <xdr:row>0</xdr:row>
      <xdr:rowOff>95250</xdr:rowOff>
    </xdr:from>
    <xdr:to>
      <xdr:col>9</xdr:col>
      <xdr:colOff>40141</xdr:colOff>
      <xdr:row>4</xdr:row>
      <xdr:rowOff>57830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13E898-7D9A-4C69-920B-02E284FD8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8766" y="95250"/>
          <a:ext cx="2068205" cy="55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252522</xdr:colOff>
      <xdr:row>0</xdr:row>
      <xdr:rowOff>56874</xdr:rowOff>
    </xdr:from>
    <xdr:to>
      <xdr:col>8</xdr:col>
      <xdr:colOff>694916</xdr:colOff>
      <xdr:row>4</xdr:row>
      <xdr:rowOff>21275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199368-17B4-468F-AC6C-D1DDAB0ED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066" y="56874"/>
          <a:ext cx="2066406" cy="562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showGridLines="0" tabSelected="1" zoomScaleNormal="100" zoomScalePageLayoutView="130" workbookViewId="0">
      <selection activeCell="D7" sqref="D7"/>
    </sheetView>
  </sheetViews>
  <sheetFormatPr defaultColWidth="10.88671875" defaultRowHeight="11.65"/>
  <cols>
    <col min="1" max="1" width="16.109375" style="1" customWidth="1"/>
    <col min="2" max="2" width="10.88671875" style="12" customWidth="1"/>
    <col min="3" max="3" width="10.88671875" style="13" customWidth="1"/>
    <col min="4" max="4" width="11.73828125" style="12" bestFit="1" customWidth="1"/>
    <col min="5" max="5" width="11.73828125" style="12" customWidth="1"/>
    <col min="6" max="6" width="13.3671875" style="12" customWidth="1"/>
    <col min="7" max="8" width="12.62890625" style="12" customWidth="1"/>
    <col min="9" max="9" width="13.3671875" style="12" customWidth="1"/>
    <col min="10" max="10" width="10.88671875" style="1" customWidth="1"/>
    <col min="11" max="11" width="11.3671875" style="1" customWidth="1"/>
    <col min="12" max="16384" width="10.88671875" style="1"/>
  </cols>
  <sheetData>
    <row r="1" spans="1:9">
      <c r="A1" s="52" t="s">
        <v>42</v>
      </c>
      <c r="B1" s="53"/>
      <c r="C1" s="53"/>
      <c r="D1" s="53"/>
      <c r="E1" s="53"/>
      <c r="F1" s="53"/>
      <c r="G1" s="53"/>
      <c r="H1" s="51"/>
      <c r="I1" s="51"/>
    </row>
    <row r="2" spans="1:9">
      <c r="A2" s="53"/>
      <c r="B2" s="53"/>
      <c r="C2" s="53"/>
      <c r="D2" s="53"/>
      <c r="E2" s="53"/>
      <c r="F2" s="53"/>
      <c r="G2" s="53"/>
      <c r="H2" s="51"/>
      <c r="I2" s="51"/>
    </row>
    <row r="3" spans="1:9">
      <c r="A3" s="53"/>
      <c r="B3" s="53"/>
      <c r="C3" s="53"/>
      <c r="D3" s="53"/>
      <c r="E3" s="53"/>
      <c r="F3" s="53"/>
      <c r="G3" s="53"/>
      <c r="H3" s="51"/>
      <c r="I3" s="51"/>
    </row>
    <row r="4" spans="1:9" s="2" customFormat="1" ht="12.2">
      <c r="A4" s="50" t="s">
        <v>34</v>
      </c>
      <c r="B4" s="50"/>
      <c r="C4" s="50"/>
      <c r="D4" s="49">
        <v>15</v>
      </c>
      <c r="E4" s="16"/>
      <c r="F4" s="16"/>
      <c r="G4" s="16"/>
      <c r="H4" s="16" t="s">
        <v>38</v>
      </c>
      <c r="I4" s="16"/>
    </row>
    <row r="5" spans="1:9" s="2" customFormat="1" ht="12.2">
      <c r="A5" s="50" t="s">
        <v>35</v>
      </c>
      <c r="B5" s="50"/>
      <c r="C5" s="50"/>
      <c r="D5" s="49">
        <v>100</v>
      </c>
      <c r="E5" s="16"/>
      <c r="F5" s="16"/>
      <c r="G5" s="16"/>
      <c r="H5" s="16"/>
      <c r="I5" s="16"/>
    </row>
    <row r="6" spans="1:9" s="2" customFormat="1" ht="12.2">
      <c r="A6" s="17" t="s">
        <v>44</v>
      </c>
      <c r="B6" s="17"/>
      <c r="C6" s="17"/>
      <c r="D6" s="49">
        <v>10</v>
      </c>
      <c r="E6" s="16" t="s">
        <v>39</v>
      </c>
      <c r="F6" s="16"/>
      <c r="G6" s="16"/>
      <c r="H6" s="16"/>
      <c r="I6" s="16"/>
    </row>
    <row r="7" spans="1:9" s="2" customFormat="1" ht="12.2">
      <c r="A7" s="17" t="s">
        <v>36</v>
      </c>
      <c r="B7" s="18">
        <f>I40</f>
        <v>17.726665551839467</v>
      </c>
      <c r="C7" s="19" t="str">
        <f>CONCATENATE("rows ",D5," ft long (for crops in this table)")</f>
        <v>rows 100 ft long (for crops in this table)</v>
      </c>
      <c r="D7" s="19"/>
      <c r="E7" s="19"/>
      <c r="F7" s="19"/>
      <c r="G7" s="16"/>
      <c r="H7" s="16"/>
      <c r="I7" s="20"/>
    </row>
    <row r="8" spans="1:9" s="2" customFormat="1">
      <c r="A8" s="5"/>
      <c r="B8" s="3"/>
      <c r="C8" s="4"/>
      <c r="D8" s="4"/>
      <c r="E8" s="4"/>
      <c r="F8" s="4"/>
      <c r="G8" s="4"/>
      <c r="H8" s="4"/>
    </row>
    <row r="9" spans="1:9" s="2" customFormat="1" ht="12.2">
      <c r="A9" s="21" t="s">
        <v>30</v>
      </c>
      <c r="B9" s="22"/>
      <c r="C9" s="23"/>
      <c r="D9" s="24"/>
      <c r="E9" s="24"/>
      <c r="F9" s="24"/>
      <c r="G9" s="24"/>
      <c r="H9" s="24"/>
      <c r="I9" s="24"/>
    </row>
    <row r="10" spans="1:9" ht="48.75">
      <c r="A10" s="35" t="s">
        <v>2</v>
      </c>
      <c r="B10" s="36" t="s">
        <v>3</v>
      </c>
      <c r="C10" s="36" t="s">
        <v>4</v>
      </c>
      <c r="D10" s="36" t="s">
        <v>5</v>
      </c>
      <c r="E10" s="36" t="str">
        <f>CONCATENATE("Pounds per ",D4," people")</f>
        <v>Pounds per 15 people</v>
      </c>
      <c r="F10" s="36" t="str">
        <f>CONCATENATE("Feet of Row per ",D4," people")</f>
        <v>Feet of Row per 15 people</v>
      </c>
      <c r="G10" s="36" t="str">
        <f>CONCATENATE("Feet of Row per ",D4," people WITH ",D6,"% BUFFER")</f>
        <v>Feet of Row per 15 people WITH 10% BUFFER</v>
      </c>
      <c r="H10" s="36" t="str">
        <f>CONCATENATE("Final Planned Feet of Row for ",D4," people (+ ",D6,"% buffer)")</f>
        <v>Final Planned Feet of Row for 15 people (+ 10% buffer)</v>
      </c>
      <c r="I10" s="36" t="str">
        <f>CONCATENATE(D5, " foot rows per ",D4," people (based on final)")</f>
        <v>100 foot rows per 15 people (based on final)</v>
      </c>
    </row>
    <row r="11" spans="1:9" s="15" customFormat="1" ht="12.2">
      <c r="A11" s="47"/>
      <c r="B11" s="48"/>
      <c r="C11" s="48"/>
      <c r="D11" s="48"/>
      <c r="E11" s="48"/>
      <c r="F11" s="48"/>
      <c r="G11" s="48"/>
      <c r="H11" s="48"/>
      <c r="I11" s="48"/>
    </row>
    <row r="12" spans="1:9" ht="12.2">
      <c r="A12" s="26" t="s">
        <v>40</v>
      </c>
      <c r="B12" s="27">
        <v>1</v>
      </c>
      <c r="C12" s="28">
        <v>1</v>
      </c>
      <c r="D12" s="28">
        <f t="shared" ref="D12" si="0">B12/C12</f>
        <v>1</v>
      </c>
      <c r="E12" s="28">
        <f>B12*$D$4</f>
        <v>15</v>
      </c>
      <c r="F12" s="28">
        <f>D12*$D$4</f>
        <v>15</v>
      </c>
      <c r="G12" s="28">
        <f>F12*(1+($D$6/100))</f>
        <v>16.5</v>
      </c>
      <c r="H12" s="28">
        <f>G12</f>
        <v>16.5</v>
      </c>
      <c r="I12" s="28">
        <f t="shared" ref="I12:I38" si="1">H12/$D$5</f>
        <v>0.16500000000000001</v>
      </c>
    </row>
    <row r="13" spans="1:9" ht="12.2">
      <c r="A13" s="26" t="s">
        <v>23</v>
      </c>
      <c r="B13" s="27">
        <v>0.35</v>
      </c>
      <c r="C13" s="28">
        <v>0.25</v>
      </c>
      <c r="D13" s="28">
        <f t="shared" ref="D13:D27" si="2">B13/C13</f>
        <v>1.4</v>
      </c>
      <c r="E13" s="28">
        <f>B13*$D$4</f>
        <v>5.25</v>
      </c>
      <c r="F13" s="28">
        <f>D13*$D$4</f>
        <v>21</v>
      </c>
      <c r="G13" s="28">
        <f>F13*(1+($D$6/100))</f>
        <v>23.1</v>
      </c>
      <c r="H13" s="28">
        <f>G13</f>
        <v>23.1</v>
      </c>
      <c r="I13" s="28">
        <f t="shared" si="1"/>
        <v>0.23100000000000001</v>
      </c>
    </row>
    <row r="14" spans="1:9" ht="12.2">
      <c r="A14" s="26" t="s">
        <v>6</v>
      </c>
      <c r="B14" s="29">
        <v>3</v>
      </c>
      <c r="C14" s="28">
        <v>1.5</v>
      </c>
      <c r="D14" s="28">
        <f t="shared" si="2"/>
        <v>2</v>
      </c>
      <c r="E14" s="28">
        <f t="shared" ref="E14:E33" si="3">B14*$D$4</f>
        <v>45</v>
      </c>
      <c r="F14" s="28">
        <f t="shared" ref="F14:F33" si="4">D14*$D$4</f>
        <v>30</v>
      </c>
      <c r="G14" s="28">
        <f t="shared" ref="G14:G32" si="5">F14*(1+($D$6/100))</f>
        <v>33</v>
      </c>
      <c r="H14" s="28">
        <f t="shared" ref="H14:H33" si="6">G14</f>
        <v>33</v>
      </c>
      <c r="I14" s="28">
        <f t="shared" si="1"/>
        <v>0.33</v>
      </c>
    </row>
    <row r="15" spans="1:9" ht="12.2">
      <c r="A15" s="26" t="s">
        <v>7</v>
      </c>
      <c r="B15" s="29">
        <v>5</v>
      </c>
      <c r="C15" s="28">
        <v>1</v>
      </c>
      <c r="D15" s="28">
        <f t="shared" si="2"/>
        <v>5</v>
      </c>
      <c r="E15" s="28">
        <f t="shared" si="3"/>
        <v>75</v>
      </c>
      <c r="F15" s="28">
        <f t="shared" si="4"/>
        <v>75</v>
      </c>
      <c r="G15" s="28">
        <f t="shared" si="5"/>
        <v>82.5</v>
      </c>
      <c r="H15" s="28">
        <f t="shared" si="6"/>
        <v>82.5</v>
      </c>
      <c r="I15" s="28">
        <f t="shared" si="1"/>
        <v>0.82499999999999996</v>
      </c>
    </row>
    <row r="16" spans="1:9" ht="12.2">
      <c r="A16" s="26" t="s">
        <v>8</v>
      </c>
      <c r="B16" s="29">
        <v>3</v>
      </c>
      <c r="C16" s="28">
        <v>0.75</v>
      </c>
      <c r="D16" s="28">
        <f t="shared" si="2"/>
        <v>4</v>
      </c>
      <c r="E16" s="28">
        <f t="shared" si="3"/>
        <v>45</v>
      </c>
      <c r="F16" s="28">
        <f t="shared" si="4"/>
        <v>60</v>
      </c>
      <c r="G16" s="28">
        <f t="shared" si="5"/>
        <v>66</v>
      </c>
      <c r="H16" s="28">
        <f t="shared" si="6"/>
        <v>66</v>
      </c>
      <c r="I16" s="28">
        <f t="shared" si="1"/>
        <v>0.66</v>
      </c>
    </row>
    <row r="17" spans="1:9" ht="12.2">
      <c r="A17" s="26" t="s">
        <v>9</v>
      </c>
      <c r="B17" s="29">
        <v>3</v>
      </c>
      <c r="C17" s="28">
        <v>0.5</v>
      </c>
      <c r="D17" s="28">
        <f t="shared" si="2"/>
        <v>6</v>
      </c>
      <c r="E17" s="28">
        <f t="shared" si="3"/>
        <v>45</v>
      </c>
      <c r="F17" s="28">
        <f t="shared" si="4"/>
        <v>90</v>
      </c>
      <c r="G17" s="28">
        <f t="shared" si="5"/>
        <v>99.000000000000014</v>
      </c>
      <c r="H17" s="28">
        <f t="shared" si="6"/>
        <v>99.000000000000014</v>
      </c>
      <c r="I17" s="28">
        <f t="shared" si="1"/>
        <v>0.9900000000000001</v>
      </c>
    </row>
    <row r="18" spans="1:9" ht="12.2">
      <c r="A18" s="26" t="s">
        <v>10</v>
      </c>
      <c r="B18" s="29">
        <v>3</v>
      </c>
      <c r="C18" s="28">
        <v>1.1499999999999999</v>
      </c>
      <c r="D18" s="28">
        <f t="shared" si="2"/>
        <v>2.6086956521739131</v>
      </c>
      <c r="E18" s="28">
        <f t="shared" si="3"/>
        <v>45</v>
      </c>
      <c r="F18" s="28">
        <f t="shared" si="4"/>
        <v>39.130434782608695</v>
      </c>
      <c r="G18" s="28">
        <f t="shared" si="5"/>
        <v>43.04347826086957</v>
      </c>
      <c r="H18" s="28">
        <f t="shared" si="6"/>
        <v>43.04347826086957</v>
      </c>
      <c r="I18" s="28">
        <f t="shared" si="1"/>
        <v>0.43043478260869572</v>
      </c>
    </row>
    <row r="19" spans="1:9" ht="12.2">
      <c r="A19" s="26" t="s">
        <v>11</v>
      </c>
      <c r="B19" s="29">
        <v>5</v>
      </c>
      <c r="C19" s="28">
        <v>1</v>
      </c>
      <c r="D19" s="28">
        <f t="shared" si="2"/>
        <v>5</v>
      </c>
      <c r="E19" s="28">
        <f t="shared" si="3"/>
        <v>75</v>
      </c>
      <c r="F19" s="28">
        <f t="shared" si="4"/>
        <v>75</v>
      </c>
      <c r="G19" s="28">
        <f t="shared" si="5"/>
        <v>82.5</v>
      </c>
      <c r="H19" s="28">
        <f t="shared" si="6"/>
        <v>82.5</v>
      </c>
      <c r="I19" s="28">
        <f t="shared" si="1"/>
        <v>0.82499999999999996</v>
      </c>
    </row>
    <row r="20" spans="1:9" ht="12.2">
      <c r="A20" s="26" t="s">
        <v>12</v>
      </c>
      <c r="B20" s="29">
        <v>1.5</v>
      </c>
      <c r="C20" s="28">
        <v>0.5</v>
      </c>
      <c r="D20" s="28">
        <f t="shared" si="2"/>
        <v>3</v>
      </c>
      <c r="E20" s="28">
        <f t="shared" si="3"/>
        <v>22.5</v>
      </c>
      <c r="F20" s="28">
        <f t="shared" si="4"/>
        <v>45</v>
      </c>
      <c r="G20" s="28">
        <f t="shared" si="5"/>
        <v>49.500000000000007</v>
      </c>
      <c r="H20" s="28">
        <f t="shared" si="6"/>
        <v>49.500000000000007</v>
      </c>
      <c r="I20" s="28">
        <f t="shared" si="1"/>
        <v>0.49500000000000005</v>
      </c>
    </row>
    <row r="21" spans="1:9" ht="12.2">
      <c r="A21" s="26" t="s">
        <v>1</v>
      </c>
      <c r="B21" s="29">
        <v>5</v>
      </c>
      <c r="C21" s="28">
        <v>0.65</v>
      </c>
      <c r="D21" s="28">
        <f t="shared" si="2"/>
        <v>7.6923076923076916</v>
      </c>
      <c r="E21" s="28">
        <f t="shared" si="3"/>
        <v>75</v>
      </c>
      <c r="F21" s="28">
        <f t="shared" si="4"/>
        <v>115.38461538461537</v>
      </c>
      <c r="G21" s="28">
        <f t="shared" si="5"/>
        <v>126.92307692307692</v>
      </c>
      <c r="H21" s="28">
        <f t="shared" si="6"/>
        <v>126.92307692307692</v>
      </c>
      <c r="I21" s="30">
        <f t="shared" si="1"/>
        <v>1.2692307692307692</v>
      </c>
    </row>
    <row r="22" spans="1:9" ht="12.2">
      <c r="A22" s="26" t="s">
        <v>13</v>
      </c>
      <c r="B22" s="29">
        <v>3</v>
      </c>
      <c r="C22" s="28">
        <v>1.2</v>
      </c>
      <c r="D22" s="28">
        <f t="shared" si="2"/>
        <v>2.5</v>
      </c>
      <c r="E22" s="28">
        <f t="shared" si="3"/>
        <v>45</v>
      </c>
      <c r="F22" s="28">
        <f t="shared" si="4"/>
        <v>37.5</v>
      </c>
      <c r="G22" s="28">
        <f t="shared" si="5"/>
        <v>41.25</v>
      </c>
      <c r="H22" s="28">
        <f t="shared" si="6"/>
        <v>41.25</v>
      </c>
      <c r="I22" s="28">
        <f t="shared" si="1"/>
        <v>0.41249999999999998</v>
      </c>
    </row>
    <row r="23" spans="1:9" ht="12.2">
      <c r="A23" s="26" t="s">
        <v>14</v>
      </c>
      <c r="B23" s="29">
        <v>1.5</v>
      </c>
      <c r="C23" s="28">
        <v>0.75</v>
      </c>
      <c r="D23" s="28">
        <f t="shared" si="2"/>
        <v>2</v>
      </c>
      <c r="E23" s="28">
        <f t="shared" si="3"/>
        <v>22.5</v>
      </c>
      <c r="F23" s="28">
        <f t="shared" si="4"/>
        <v>30</v>
      </c>
      <c r="G23" s="28">
        <f t="shared" si="5"/>
        <v>33</v>
      </c>
      <c r="H23" s="28">
        <f t="shared" si="6"/>
        <v>33</v>
      </c>
      <c r="I23" s="28">
        <f t="shared" si="1"/>
        <v>0.33</v>
      </c>
    </row>
    <row r="24" spans="1:9" ht="12.2">
      <c r="A24" s="26" t="s">
        <v>15</v>
      </c>
      <c r="B24" s="29">
        <v>4</v>
      </c>
      <c r="C24" s="28">
        <v>0.5</v>
      </c>
      <c r="D24" s="28">
        <f t="shared" si="2"/>
        <v>8</v>
      </c>
      <c r="E24" s="28">
        <f t="shared" si="3"/>
        <v>60</v>
      </c>
      <c r="F24" s="28">
        <f t="shared" si="4"/>
        <v>120</v>
      </c>
      <c r="G24" s="28">
        <f t="shared" si="5"/>
        <v>132</v>
      </c>
      <c r="H24" s="28">
        <f t="shared" si="6"/>
        <v>132</v>
      </c>
      <c r="I24" s="28">
        <f t="shared" si="1"/>
        <v>1.32</v>
      </c>
    </row>
    <row r="25" spans="1:9" ht="12.2">
      <c r="A25" s="26" t="s">
        <v>0</v>
      </c>
      <c r="B25" s="29">
        <v>5</v>
      </c>
      <c r="C25" s="28">
        <v>0.75</v>
      </c>
      <c r="D25" s="28">
        <f t="shared" si="2"/>
        <v>6.666666666666667</v>
      </c>
      <c r="E25" s="28">
        <f t="shared" si="3"/>
        <v>75</v>
      </c>
      <c r="F25" s="28">
        <f t="shared" si="4"/>
        <v>100</v>
      </c>
      <c r="G25" s="28">
        <f t="shared" si="5"/>
        <v>110.00000000000001</v>
      </c>
      <c r="H25" s="28">
        <f t="shared" si="6"/>
        <v>110.00000000000001</v>
      </c>
      <c r="I25" s="28">
        <f t="shared" si="1"/>
        <v>1.1000000000000001</v>
      </c>
    </row>
    <row r="26" spans="1:9" ht="12.2">
      <c r="A26" s="26" t="s">
        <v>29</v>
      </c>
      <c r="B26" s="29">
        <v>6</v>
      </c>
      <c r="C26" s="28">
        <v>1</v>
      </c>
      <c r="D26" s="28">
        <f t="shared" si="2"/>
        <v>6</v>
      </c>
      <c r="E26" s="28">
        <f t="shared" si="3"/>
        <v>90</v>
      </c>
      <c r="F26" s="28">
        <f t="shared" si="4"/>
        <v>90</v>
      </c>
      <c r="G26" s="28">
        <f t="shared" si="5"/>
        <v>99.000000000000014</v>
      </c>
      <c r="H26" s="28">
        <f t="shared" si="6"/>
        <v>99.000000000000014</v>
      </c>
      <c r="I26" s="28">
        <f t="shared" si="1"/>
        <v>0.9900000000000001</v>
      </c>
    </row>
    <row r="27" spans="1:9" ht="12.2">
      <c r="A27" s="26" t="s">
        <v>16</v>
      </c>
      <c r="B27" s="29">
        <v>5</v>
      </c>
      <c r="C27" s="28">
        <v>0.5</v>
      </c>
      <c r="D27" s="28">
        <f t="shared" si="2"/>
        <v>10</v>
      </c>
      <c r="E27" s="28">
        <f t="shared" si="3"/>
        <v>75</v>
      </c>
      <c r="F27" s="28">
        <f t="shared" si="4"/>
        <v>150</v>
      </c>
      <c r="G27" s="28">
        <f t="shared" si="5"/>
        <v>165</v>
      </c>
      <c r="H27" s="28">
        <f t="shared" si="6"/>
        <v>165</v>
      </c>
      <c r="I27" s="28">
        <f t="shared" si="1"/>
        <v>1.65</v>
      </c>
    </row>
    <row r="28" spans="1:9" ht="12.2">
      <c r="A28" s="26" t="s">
        <v>33</v>
      </c>
      <c r="B28" s="29">
        <v>4</v>
      </c>
      <c r="C28" s="28">
        <v>0.3</v>
      </c>
      <c r="D28" s="28">
        <v>13</v>
      </c>
      <c r="E28" s="28">
        <f t="shared" si="3"/>
        <v>60</v>
      </c>
      <c r="F28" s="28">
        <f t="shared" si="4"/>
        <v>195</v>
      </c>
      <c r="G28" s="28">
        <f t="shared" si="5"/>
        <v>214.50000000000003</v>
      </c>
      <c r="H28" s="28">
        <f t="shared" si="6"/>
        <v>214.50000000000003</v>
      </c>
      <c r="I28" s="28">
        <f t="shared" si="1"/>
        <v>2.1450000000000005</v>
      </c>
    </row>
    <row r="29" spans="1:9" ht="12.2">
      <c r="A29" s="26" t="s">
        <v>17</v>
      </c>
      <c r="B29" s="29">
        <v>3</v>
      </c>
      <c r="C29" s="28">
        <v>2.25</v>
      </c>
      <c r="D29" s="28">
        <v>13.3</v>
      </c>
      <c r="E29" s="28">
        <f t="shared" si="3"/>
        <v>45</v>
      </c>
      <c r="F29" s="28">
        <f t="shared" si="4"/>
        <v>199.5</v>
      </c>
      <c r="G29" s="28">
        <f t="shared" si="5"/>
        <v>219.45000000000002</v>
      </c>
      <c r="H29" s="28">
        <f t="shared" si="6"/>
        <v>219.45000000000002</v>
      </c>
      <c r="I29" s="28">
        <f t="shared" si="1"/>
        <v>2.1945000000000001</v>
      </c>
    </row>
    <row r="30" spans="1:9" ht="12.2">
      <c r="A30" s="26" t="s">
        <v>18</v>
      </c>
      <c r="B30" s="29">
        <v>2</v>
      </c>
      <c r="C30" s="28">
        <v>0.75</v>
      </c>
      <c r="D30" s="28">
        <f t="shared" ref="D30:D38" si="7">B30/C30</f>
        <v>2.6666666666666665</v>
      </c>
      <c r="E30" s="28">
        <f t="shared" si="3"/>
        <v>30</v>
      </c>
      <c r="F30" s="28">
        <f t="shared" si="4"/>
        <v>40</v>
      </c>
      <c r="G30" s="28">
        <f t="shared" si="5"/>
        <v>44</v>
      </c>
      <c r="H30" s="28">
        <f t="shared" si="6"/>
        <v>44</v>
      </c>
      <c r="I30" s="28">
        <f t="shared" si="1"/>
        <v>0.44</v>
      </c>
    </row>
    <row r="31" spans="1:9" ht="12.2">
      <c r="A31" s="26" t="s">
        <v>32</v>
      </c>
      <c r="B31" s="29">
        <v>1</v>
      </c>
      <c r="C31" s="28">
        <v>0.5</v>
      </c>
      <c r="D31" s="28">
        <f t="shared" si="7"/>
        <v>2</v>
      </c>
      <c r="E31" s="28">
        <f t="shared" si="3"/>
        <v>15</v>
      </c>
      <c r="F31" s="28">
        <f t="shared" si="4"/>
        <v>30</v>
      </c>
      <c r="G31" s="28">
        <f t="shared" si="5"/>
        <v>33</v>
      </c>
      <c r="H31" s="28">
        <f t="shared" si="6"/>
        <v>33</v>
      </c>
      <c r="I31" s="28">
        <f t="shared" si="1"/>
        <v>0.33</v>
      </c>
    </row>
    <row r="32" spans="1:9" ht="12.2">
      <c r="A32" s="26" t="s">
        <v>19</v>
      </c>
      <c r="B32" s="29">
        <v>6</v>
      </c>
      <c r="C32" s="28">
        <v>2</v>
      </c>
      <c r="D32" s="28">
        <f t="shared" si="7"/>
        <v>3</v>
      </c>
      <c r="E32" s="28">
        <f t="shared" si="3"/>
        <v>90</v>
      </c>
      <c r="F32" s="28">
        <f t="shared" si="4"/>
        <v>45</v>
      </c>
      <c r="G32" s="28">
        <f t="shared" si="5"/>
        <v>49.500000000000007</v>
      </c>
      <c r="H32" s="28">
        <f t="shared" si="6"/>
        <v>49.500000000000007</v>
      </c>
      <c r="I32" s="28">
        <f t="shared" si="1"/>
        <v>0.49500000000000005</v>
      </c>
    </row>
    <row r="33" spans="1:9" ht="12.2">
      <c r="A33" s="26" t="s">
        <v>20</v>
      </c>
      <c r="B33" s="29">
        <v>6</v>
      </c>
      <c r="C33" s="28">
        <v>2</v>
      </c>
      <c r="D33" s="28">
        <f t="shared" si="7"/>
        <v>3</v>
      </c>
      <c r="E33" s="28">
        <f t="shared" si="3"/>
        <v>90</v>
      </c>
      <c r="F33" s="28">
        <f t="shared" si="4"/>
        <v>45</v>
      </c>
      <c r="G33" s="28">
        <f t="shared" ref="G33:G38" si="8">F33*(1+($D$6/100))</f>
        <v>49.500000000000007</v>
      </c>
      <c r="H33" s="28">
        <f t="shared" si="6"/>
        <v>49.500000000000007</v>
      </c>
      <c r="I33" s="28">
        <f t="shared" si="1"/>
        <v>0.49500000000000005</v>
      </c>
    </row>
    <row r="34" spans="1:9" ht="12.2">
      <c r="A34" s="26" t="s">
        <v>41</v>
      </c>
      <c r="B34" s="29">
        <v>0</v>
      </c>
      <c r="C34" s="28">
        <v>1E-3</v>
      </c>
      <c r="D34" s="28">
        <f t="shared" si="7"/>
        <v>0</v>
      </c>
      <c r="E34" s="28">
        <f t="shared" ref="E34" si="9">B34*$D$4</f>
        <v>0</v>
      </c>
      <c r="F34" s="28">
        <f t="shared" ref="F34" si="10">D34*$D$4</f>
        <v>0</v>
      </c>
      <c r="G34" s="28">
        <f t="shared" si="8"/>
        <v>0</v>
      </c>
      <c r="H34" s="28">
        <f t="shared" ref="H34" si="11">G34</f>
        <v>0</v>
      </c>
      <c r="I34" s="28">
        <f t="shared" si="1"/>
        <v>0</v>
      </c>
    </row>
    <row r="35" spans="1:9" ht="12.2">
      <c r="A35" s="26" t="s">
        <v>41</v>
      </c>
      <c r="B35" s="29">
        <v>0</v>
      </c>
      <c r="C35" s="28">
        <v>1E-3</v>
      </c>
      <c r="D35" s="28">
        <f t="shared" si="7"/>
        <v>0</v>
      </c>
      <c r="E35" s="28">
        <f t="shared" ref="E35:E36" si="12">B35*$D$4</f>
        <v>0</v>
      </c>
      <c r="F35" s="28">
        <f t="shared" ref="F35:F36" si="13">D35*$D$4</f>
        <v>0</v>
      </c>
      <c r="G35" s="28">
        <f t="shared" si="8"/>
        <v>0</v>
      </c>
      <c r="H35" s="28">
        <f t="shared" ref="H35:H36" si="14">G35</f>
        <v>0</v>
      </c>
      <c r="I35" s="28">
        <f t="shared" si="1"/>
        <v>0</v>
      </c>
    </row>
    <row r="36" spans="1:9" ht="12.2">
      <c r="A36" s="26" t="s">
        <v>41</v>
      </c>
      <c r="B36" s="29">
        <v>0</v>
      </c>
      <c r="C36" s="28">
        <v>1E-3</v>
      </c>
      <c r="D36" s="28">
        <f t="shared" si="7"/>
        <v>0</v>
      </c>
      <c r="E36" s="28">
        <f t="shared" si="12"/>
        <v>0</v>
      </c>
      <c r="F36" s="28">
        <f t="shared" si="13"/>
        <v>0</v>
      </c>
      <c r="G36" s="28">
        <f t="shared" si="8"/>
        <v>0</v>
      </c>
      <c r="H36" s="28">
        <f t="shared" si="14"/>
        <v>0</v>
      </c>
      <c r="I36" s="28">
        <f t="shared" si="1"/>
        <v>0</v>
      </c>
    </row>
    <row r="37" spans="1:9" ht="12.2">
      <c r="A37" s="26" t="s">
        <v>41</v>
      </c>
      <c r="B37" s="29">
        <v>0</v>
      </c>
      <c r="C37" s="28">
        <v>1E-3</v>
      </c>
      <c r="D37" s="28">
        <f t="shared" si="7"/>
        <v>0</v>
      </c>
      <c r="E37" s="28">
        <f t="shared" ref="E37" si="15">B37*$D$4</f>
        <v>0</v>
      </c>
      <c r="F37" s="28">
        <f t="shared" ref="F37" si="16">D37*$D$4</f>
        <v>0</v>
      </c>
      <c r="G37" s="28">
        <f t="shared" si="8"/>
        <v>0</v>
      </c>
      <c r="H37" s="28">
        <f t="shared" ref="H37" si="17">G37</f>
        <v>0</v>
      </c>
      <c r="I37" s="28">
        <f t="shared" si="1"/>
        <v>0</v>
      </c>
    </row>
    <row r="38" spans="1:9" ht="12.2">
      <c r="A38" s="26" t="s">
        <v>41</v>
      </c>
      <c r="B38" s="29">
        <v>0</v>
      </c>
      <c r="C38" s="28">
        <v>1E-3</v>
      </c>
      <c r="D38" s="28">
        <f t="shared" si="7"/>
        <v>0</v>
      </c>
      <c r="E38" s="28">
        <f t="shared" ref="E38" si="18">B38*$D$4</f>
        <v>0</v>
      </c>
      <c r="F38" s="28">
        <f t="shared" ref="F38" si="19">D38*$D$4</f>
        <v>0</v>
      </c>
      <c r="G38" s="28">
        <f t="shared" si="8"/>
        <v>0</v>
      </c>
      <c r="H38" s="28">
        <f t="shared" ref="H38" si="20">G38</f>
        <v>0</v>
      </c>
      <c r="I38" s="28">
        <f t="shared" si="1"/>
        <v>0</v>
      </c>
    </row>
    <row r="39" spans="1:9" ht="12.2">
      <c r="A39" s="26"/>
      <c r="B39" s="27"/>
      <c r="C39" s="28"/>
      <c r="D39" s="28"/>
      <c r="E39" s="28"/>
      <c r="F39" s="28"/>
      <c r="G39" s="28"/>
      <c r="H39" s="28"/>
      <c r="I39" s="28"/>
    </row>
    <row r="40" spans="1:9" ht="12.2">
      <c r="A40" s="26" t="s">
        <v>21</v>
      </c>
      <c r="B40" s="27">
        <f>SUM(B14:B39)</f>
        <v>75</v>
      </c>
      <c r="C40" s="27">
        <f t="shared" ref="C40:H40" si="21">SUM(C14:C39)</f>
        <v>19.555000000000007</v>
      </c>
      <c r="D40" s="27">
        <f t="shared" si="21"/>
        <v>107.43433667781494</v>
      </c>
      <c r="E40" s="27">
        <f t="shared" si="21"/>
        <v>1125</v>
      </c>
      <c r="F40" s="27">
        <f t="shared" si="21"/>
        <v>1611.5150501672242</v>
      </c>
      <c r="G40" s="27">
        <f t="shared" si="21"/>
        <v>1772.6665551839467</v>
      </c>
      <c r="H40" s="27">
        <f t="shared" si="21"/>
        <v>1772.6665551839467</v>
      </c>
      <c r="I40" s="27">
        <f>SUM(I14:I39)</f>
        <v>17.726665551839467</v>
      </c>
    </row>
    <row r="41" spans="1:9" ht="12.2">
      <c r="A41" s="20"/>
      <c r="B41" s="16"/>
      <c r="C41" s="31"/>
      <c r="D41" s="16"/>
      <c r="E41" s="16"/>
      <c r="F41" s="16"/>
      <c r="G41" s="16"/>
      <c r="H41" s="16"/>
      <c r="I41" s="16"/>
    </row>
    <row r="42" spans="1:9" ht="12.2">
      <c r="A42" s="20" t="s">
        <v>49</v>
      </c>
      <c r="B42" s="16"/>
      <c r="C42" s="31"/>
      <c r="D42" s="16"/>
      <c r="E42" s="16"/>
      <c r="F42" s="16"/>
      <c r="G42" s="16"/>
      <c r="H42" s="16"/>
      <c r="I42" s="16"/>
    </row>
    <row r="43" spans="1:9" ht="12.2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 customHeight="1">
      <c r="A44" s="32"/>
      <c r="B44" s="32"/>
      <c r="C44" s="32"/>
      <c r="D44" s="32"/>
      <c r="E44" s="32"/>
      <c r="F44" s="32"/>
      <c r="G44" s="32"/>
      <c r="H44" s="32"/>
      <c r="I44" s="32"/>
    </row>
    <row r="45" spans="1:9">
      <c r="B45" s="1"/>
      <c r="C45" s="1"/>
      <c r="D45" s="1"/>
      <c r="E45" s="1"/>
      <c r="F45" s="1"/>
      <c r="G45" s="1"/>
      <c r="H45" s="1"/>
      <c r="I45" s="1"/>
    </row>
    <row r="46" spans="1:9">
      <c r="B46" s="1"/>
      <c r="C46" s="1"/>
      <c r="D46" s="1"/>
      <c r="E46" s="1"/>
      <c r="F46" s="1"/>
      <c r="G46" s="1"/>
      <c r="H46" s="1"/>
      <c r="I46" s="1"/>
    </row>
    <row r="47" spans="1:9">
      <c r="B47" s="1"/>
      <c r="C47" s="1"/>
      <c r="D47" s="1"/>
      <c r="E47" s="1"/>
      <c r="F47" s="1"/>
      <c r="G47" s="1"/>
      <c r="H47" s="1"/>
      <c r="I47" s="1"/>
    </row>
    <row r="48" spans="1:9">
      <c r="B48" s="1"/>
      <c r="C48" s="1"/>
      <c r="D48" s="1"/>
      <c r="E48" s="1"/>
      <c r="F48" s="1"/>
      <c r="G48" s="1"/>
      <c r="H48" s="1"/>
      <c r="I48" s="1"/>
    </row>
    <row r="49" spans="1:9">
      <c r="B49" s="1"/>
      <c r="C49" s="1"/>
      <c r="D49" s="1"/>
      <c r="E49" s="1"/>
      <c r="F49" s="1"/>
      <c r="G49" s="1"/>
      <c r="H49" s="1"/>
      <c r="I49" s="1"/>
    </row>
    <row r="50" spans="1:9">
      <c r="A50" s="2"/>
      <c r="B50" s="1"/>
      <c r="C50" s="1"/>
      <c r="D50" s="1"/>
      <c r="E50" s="1"/>
      <c r="F50" s="1"/>
      <c r="G50" s="1"/>
      <c r="H50" s="1"/>
      <c r="I50" s="1"/>
    </row>
    <row r="51" spans="1:9">
      <c r="A51" s="2"/>
      <c r="B51" s="1"/>
      <c r="C51" s="1"/>
      <c r="D51" s="1"/>
      <c r="E51" s="1"/>
      <c r="F51" s="1"/>
      <c r="G51" s="1"/>
      <c r="H51" s="1"/>
      <c r="I51" s="1"/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  <row r="53" spans="1:9">
      <c r="A53" s="2"/>
      <c r="B53" s="1"/>
      <c r="C53" s="1"/>
      <c r="D53" s="1"/>
      <c r="E53" s="1"/>
      <c r="F53" s="1"/>
      <c r="G53" s="1"/>
      <c r="H53" s="1"/>
      <c r="I53" s="1"/>
    </row>
    <row r="54" spans="1:9">
      <c r="A54" s="2"/>
      <c r="B54" s="1"/>
      <c r="C54" s="1"/>
      <c r="D54" s="1"/>
      <c r="E54" s="1"/>
      <c r="F54" s="1"/>
      <c r="G54" s="1"/>
      <c r="H54" s="1"/>
      <c r="I54" s="1"/>
    </row>
    <row r="55" spans="1:9">
      <c r="A55" s="2"/>
      <c r="B55" s="1"/>
      <c r="C55" s="1"/>
      <c r="D55" s="1"/>
      <c r="E55" s="1"/>
      <c r="F55" s="1"/>
      <c r="G55" s="1"/>
      <c r="H55" s="1"/>
      <c r="I55" s="1"/>
    </row>
    <row r="56" spans="1:9">
      <c r="A56" s="2"/>
      <c r="B56" s="1"/>
      <c r="C56" s="1"/>
      <c r="D56" s="1"/>
      <c r="E56" s="1"/>
      <c r="F56" s="1"/>
      <c r="G56" s="1"/>
      <c r="H56" s="1"/>
      <c r="I56" s="1"/>
    </row>
    <row r="57" spans="1:9">
      <c r="A57" s="2"/>
      <c r="B57" s="1"/>
      <c r="C57" s="1"/>
      <c r="D57" s="1"/>
      <c r="E57" s="1"/>
      <c r="F57" s="1"/>
      <c r="G57" s="1"/>
      <c r="H57" s="1"/>
      <c r="I57" s="1"/>
    </row>
    <row r="58" spans="1:9">
      <c r="A58" s="2"/>
      <c r="B58" s="1"/>
      <c r="C58" s="1"/>
      <c r="D58" s="1"/>
      <c r="E58" s="1"/>
      <c r="F58" s="1"/>
      <c r="G58" s="1"/>
      <c r="H58" s="1"/>
      <c r="I58" s="1"/>
    </row>
    <row r="59" spans="1:9">
      <c r="A59" s="2"/>
      <c r="B59" s="1"/>
      <c r="C59" s="1"/>
      <c r="D59" s="1"/>
      <c r="E59" s="1"/>
      <c r="F59" s="1"/>
      <c r="G59" s="1"/>
      <c r="H59" s="1"/>
      <c r="I59" s="1"/>
    </row>
    <row r="60" spans="1:9">
      <c r="B60" s="1"/>
      <c r="C60" s="1"/>
      <c r="D60" s="1"/>
      <c r="E60" s="1"/>
      <c r="F60" s="1"/>
      <c r="G60" s="1"/>
      <c r="H60" s="1"/>
      <c r="I60" s="1"/>
    </row>
    <row r="61" spans="1:9">
      <c r="B61" s="1"/>
      <c r="C61" s="1"/>
      <c r="D61" s="1"/>
      <c r="E61" s="1"/>
      <c r="F61" s="1"/>
      <c r="G61" s="1"/>
      <c r="H61" s="1"/>
      <c r="I61" s="1"/>
    </row>
    <row r="62" spans="1:9">
      <c r="B62" s="1"/>
      <c r="C62" s="1"/>
      <c r="D62" s="1"/>
      <c r="E62" s="1"/>
      <c r="F62" s="1"/>
      <c r="G62" s="1"/>
      <c r="H62" s="1"/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</sheetData>
  <mergeCells count="4">
    <mergeCell ref="A4:C4"/>
    <mergeCell ref="A5:C5"/>
    <mergeCell ref="H1:I3"/>
    <mergeCell ref="A1:G3"/>
  </mergeCells>
  <phoneticPr fontId="1"/>
  <pageMargins left="0.75" right="0.75" top="1" bottom="1" header="0.5" footer="0.5"/>
  <pageSetup scale="89" orientation="portrait" horizontalDpi="4294967292" verticalDpi="4294967292" r:id="rId1"/>
  <headerFooter alignWithMargins="0">
    <oddHeader>&amp;L&amp;"Verdana,Regular"&amp;10Step 1. CSA PLAN FOR YEAR ______________&amp;R&amp;"Verdana,Regular"&amp;10______________ INDIVIDUALS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showGridLines="0" zoomScale="70" zoomScaleNormal="70" zoomScalePageLayoutView="115" workbookViewId="0">
      <selection activeCell="D7" sqref="D7"/>
    </sheetView>
  </sheetViews>
  <sheetFormatPr defaultColWidth="10.88671875" defaultRowHeight="11.65"/>
  <cols>
    <col min="1" max="1" width="20.3671875" style="1" customWidth="1"/>
    <col min="2" max="2" width="10.88671875" style="12" customWidth="1"/>
    <col min="3" max="3" width="10.88671875" style="13" customWidth="1"/>
    <col min="4" max="4" width="12.2578125" style="12" customWidth="1"/>
    <col min="5" max="5" width="11.73828125" style="12" customWidth="1"/>
    <col min="6" max="6" width="13.3671875" style="12" customWidth="1"/>
    <col min="7" max="8" width="12.62890625" style="12" customWidth="1"/>
    <col min="9" max="9" width="10.88671875" style="12" customWidth="1"/>
    <col min="10" max="10" width="10.88671875" style="1" customWidth="1"/>
    <col min="11" max="11" width="11.3671875" style="1" customWidth="1"/>
    <col min="12" max="16384" width="10.88671875" style="1"/>
  </cols>
  <sheetData>
    <row r="1" spans="1:12">
      <c r="A1" s="52" t="s">
        <v>43</v>
      </c>
      <c r="B1" s="53"/>
      <c r="C1" s="53"/>
      <c r="D1" s="53"/>
      <c r="E1" s="53"/>
      <c r="F1" s="53"/>
      <c r="G1" s="53"/>
      <c r="H1" s="51"/>
      <c r="I1" s="1"/>
    </row>
    <row r="2" spans="1:12">
      <c r="A2" s="53"/>
      <c r="B2" s="53"/>
      <c r="C2" s="53"/>
      <c r="D2" s="53"/>
      <c r="E2" s="53"/>
      <c r="F2" s="53"/>
      <c r="G2" s="53"/>
      <c r="H2" s="51"/>
      <c r="I2" s="1"/>
    </row>
    <row r="3" spans="1:12">
      <c r="A3" s="53"/>
      <c r="B3" s="53"/>
      <c r="C3" s="53"/>
      <c r="D3" s="53"/>
      <c r="E3" s="53"/>
      <c r="F3" s="53"/>
      <c r="G3" s="53"/>
      <c r="H3" s="51"/>
      <c r="I3" s="1"/>
    </row>
    <row r="4" spans="1:12" s="2" customFormat="1" ht="12.2">
      <c r="A4" s="50" t="s">
        <v>34</v>
      </c>
      <c r="B4" s="50"/>
      <c r="C4" s="50"/>
      <c r="D4" s="49">
        <v>15</v>
      </c>
      <c r="E4" s="16"/>
      <c r="F4" s="16"/>
      <c r="G4" s="16"/>
      <c r="H4" s="16" t="s">
        <v>38</v>
      </c>
      <c r="I4" s="4"/>
    </row>
    <row r="5" spans="1:12" s="2" customFormat="1" ht="12.2">
      <c r="A5" s="50" t="s">
        <v>35</v>
      </c>
      <c r="B5" s="50"/>
      <c r="C5" s="50"/>
      <c r="D5" s="49">
        <v>100</v>
      </c>
      <c r="E5" s="16"/>
      <c r="F5" s="16"/>
      <c r="G5" s="16"/>
      <c r="H5" s="16"/>
      <c r="I5" s="4"/>
    </row>
    <row r="6" spans="1:12" s="2" customFormat="1" ht="12.2">
      <c r="A6" s="17" t="s">
        <v>44</v>
      </c>
      <c r="B6" s="17"/>
      <c r="C6" s="17"/>
      <c r="D6" s="49">
        <v>10</v>
      </c>
      <c r="E6" s="16" t="s">
        <v>39</v>
      </c>
      <c r="F6" s="16"/>
      <c r="G6" s="16"/>
      <c r="H6" s="16"/>
      <c r="I6" s="4"/>
    </row>
    <row r="7" spans="1:12" s="2" customFormat="1" ht="12.2">
      <c r="A7" s="17" t="s">
        <v>36</v>
      </c>
      <c r="B7" s="31">
        <f>H24</f>
        <v>3.1166666666666667</v>
      </c>
      <c r="C7" s="16" t="str">
        <f>CONCATENATE("rows ",D5," ft long (for crops in this table)")</f>
        <v>rows 100 ft long (for crops in this table)</v>
      </c>
      <c r="D7" s="16"/>
      <c r="E7" s="16"/>
      <c r="F7" s="16"/>
      <c r="G7" s="16"/>
      <c r="H7" s="16"/>
    </row>
    <row r="8" spans="1:12">
      <c r="A8" s="6"/>
      <c r="B8" s="7"/>
      <c r="C8" s="8"/>
      <c r="D8" s="7"/>
      <c r="E8" s="7"/>
      <c r="F8" s="7"/>
      <c r="G8" s="7"/>
      <c r="H8" s="7"/>
      <c r="I8" s="7"/>
    </row>
    <row r="9" spans="1:12" s="9" customFormat="1" ht="12.2">
      <c r="A9" s="37" t="s">
        <v>31</v>
      </c>
      <c r="B9" s="38"/>
      <c r="C9" s="39"/>
      <c r="D9" s="38"/>
      <c r="E9" s="38"/>
      <c r="F9" s="38"/>
      <c r="G9" s="40"/>
      <c r="H9" s="40"/>
      <c r="I9" s="39"/>
      <c r="J9" s="2"/>
    </row>
    <row r="10" spans="1:12" ht="48.75">
      <c r="A10" s="35" t="s">
        <v>2</v>
      </c>
      <c r="B10" s="36" t="s">
        <v>22</v>
      </c>
      <c r="C10" s="46" t="s">
        <v>37</v>
      </c>
      <c r="D10" s="36" t="str">
        <f>CONCATENATE("Plants per ",D4," people")</f>
        <v>Plants per 15 people</v>
      </c>
      <c r="E10" s="36" t="str">
        <f>CONCATENATE("Feet of Row per ",D4," people")</f>
        <v>Feet of Row per 15 people</v>
      </c>
      <c r="F10" s="36" t="str">
        <f>CONCATENATE("Feet of Row per ",D4," people WITH ", D6,"% BUFFER")</f>
        <v>Feet of Row per 15 people WITH 10% BUFFER</v>
      </c>
      <c r="G10" s="36" t="str">
        <f>CONCATENATE("Final Planned Feet of Row for ",D4," people (+ ",D6,"% buffer)")</f>
        <v>Final Planned Feet of Row for 15 people (+ 10% buffer)</v>
      </c>
      <c r="H10" s="36" t="str">
        <f>CONCATENATE(D5, " foot rows per ",D4," people (based on final)")</f>
        <v>100 foot rows per 15 people (based on final)</v>
      </c>
      <c r="I10" s="46" t="s">
        <v>47</v>
      </c>
    </row>
    <row r="11" spans="1:12" ht="12.2">
      <c r="A11" s="41" t="s">
        <v>38</v>
      </c>
      <c r="B11" s="42"/>
      <c r="C11" s="43"/>
      <c r="D11" s="25"/>
      <c r="E11" s="25"/>
      <c r="F11" s="27"/>
      <c r="G11" s="27"/>
      <c r="H11" s="27"/>
      <c r="I11" s="43"/>
    </row>
    <row r="12" spans="1:12" ht="12.2">
      <c r="A12" s="26" t="s">
        <v>45</v>
      </c>
      <c r="B12" s="27">
        <v>4</v>
      </c>
      <c r="C12" s="27">
        <v>1.5</v>
      </c>
      <c r="D12" s="27">
        <f>B12*D4</f>
        <v>60</v>
      </c>
      <c r="E12" s="27">
        <f t="shared" ref="E12:E22" si="0">D12/C12</f>
        <v>40</v>
      </c>
      <c r="F12" s="27">
        <f t="shared" ref="F12:F14" si="1">E12*(1+($D$4/100))</f>
        <v>46</v>
      </c>
      <c r="G12" s="27">
        <f t="shared" ref="G12:G14" si="2">F12</f>
        <v>46</v>
      </c>
      <c r="H12" s="27">
        <f>G12/D5</f>
        <v>0.46</v>
      </c>
      <c r="I12" s="27">
        <v>50</v>
      </c>
      <c r="J12" s="2"/>
      <c r="K12" s="2"/>
    </row>
    <row r="13" spans="1:12" ht="12.2">
      <c r="A13" s="26" t="s">
        <v>46</v>
      </c>
      <c r="B13" s="27">
        <v>5</v>
      </c>
      <c r="C13" s="27">
        <v>4</v>
      </c>
      <c r="D13" s="27">
        <f>B13*D4</f>
        <v>75</v>
      </c>
      <c r="E13" s="27">
        <f t="shared" si="0"/>
        <v>18.75</v>
      </c>
      <c r="F13" s="27">
        <f>E13*(1+($D$4/100))</f>
        <v>21.5625</v>
      </c>
      <c r="G13" s="27">
        <f t="shared" si="2"/>
        <v>21.5625</v>
      </c>
      <c r="H13" s="27">
        <f>G13/D5</f>
        <v>0.21562500000000001</v>
      </c>
      <c r="I13" s="27">
        <v>40</v>
      </c>
      <c r="J13" s="2"/>
      <c r="K13" s="2"/>
    </row>
    <row r="14" spans="1:12" ht="12.2">
      <c r="A14" s="26" t="s">
        <v>48</v>
      </c>
      <c r="B14" s="27">
        <v>2</v>
      </c>
      <c r="C14" s="27">
        <f>1/0.75</f>
        <v>1.3333333333333333</v>
      </c>
      <c r="D14" s="27">
        <f>B14*D4</f>
        <v>30</v>
      </c>
      <c r="E14" s="27">
        <f t="shared" si="0"/>
        <v>22.5</v>
      </c>
      <c r="F14" s="27">
        <f t="shared" si="1"/>
        <v>25.874999999999996</v>
      </c>
      <c r="G14" s="27">
        <f t="shared" si="2"/>
        <v>25.874999999999996</v>
      </c>
      <c r="H14" s="27">
        <f>G14/D5</f>
        <v>0.25874999999999998</v>
      </c>
      <c r="I14" s="27">
        <v>37.5</v>
      </c>
      <c r="J14" s="14"/>
      <c r="K14" s="14"/>
      <c r="L14" s="15"/>
    </row>
    <row r="15" spans="1:12" ht="12.2">
      <c r="A15" s="26" t="s">
        <v>24</v>
      </c>
      <c r="B15" s="27">
        <v>12.5</v>
      </c>
      <c r="C15" s="27">
        <v>1</v>
      </c>
      <c r="D15" s="27">
        <f t="shared" ref="D15:D24" si="3">B15*$D$4</f>
        <v>187.5</v>
      </c>
      <c r="E15" s="27">
        <f t="shared" si="0"/>
        <v>187.5</v>
      </c>
      <c r="F15" s="27">
        <f t="shared" ref="F15:F18" si="4">E15*(1+($D$6/100))</f>
        <v>206.25000000000003</v>
      </c>
      <c r="G15" s="27">
        <f t="shared" ref="G15:G18" si="5">F15</f>
        <v>206.25000000000003</v>
      </c>
      <c r="H15" s="27">
        <f>G15/$D$5</f>
        <v>2.0625000000000004</v>
      </c>
      <c r="I15" s="27">
        <v>125</v>
      </c>
      <c r="J15" s="2"/>
      <c r="K15" s="2"/>
    </row>
    <row r="16" spans="1:12" ht="12.2">
      <c r="A16" s="26" t="s">
        <v>25</v>
      </c>
      <c r="B16" s="27">
        <v>3.75</v>
      </c>
      <c r="C16" s="27">
        <v>1</v>
      </c>
      <c r="D16" s="27">
        <f t="shared" si="3"/>
        <v>56.25</v>
      </c>
      <c r="E16" s="27">
        <f t="shared" si="0"/>
        <v>56.25</v>
      </c>
      <c r="F16" s="27">
        <f t="shared" si="4"/>
        <v>61.875000000000007</v>
      </c>
      <c r="G16" s="27">
        <f t="shared" si="5"/>
        <v>61.875000000000007</v>
      </c>
      <c r="H16" s="27">
        <f t="shared" ref="H16:H18" si="6">G16/$D$5</f>
        <v>0.61875000000000002</v>
      </c>
      <c r="I16" s="27">
        <v>50</v>
      </c>
      <c r="J16" s="2"/>
      <c r="K16" s="2"/>
    </row>
    <row r="17" spans="1:12" s="15" customFormat="1" ht="12.2">
      <c r="A17" s="44" t="s">
        <v>26</v>
      </c>
      <c r="B17" s="45">
        <v>1.25</v>
      </c>
      <c r="C17" s="45">
        <v>1</v>
      </c>
      <c r="D17" s="45">
        <f t="shared" si="3"/>
        <v>18.75</v>
      </c>
      <c r="E17" s="45">
        <f t="shared" si="0"/>
        <v>18.75</v>
      </c>
      <c r="F17" s="45">
        <f t="shared" si="4"/>
        <v>20.625</v>
      </c>
      <c r="G17" s="45">
        <f t="shared" si="5"/>
        <v>20.625</v>
      </c>
      <c r="H17" s="45">
        <f t="shared" si="6"/>
        <v>0.20624999999999999</v>
      </c>
      <c r="I17" s="45">
        <v>50</v>
      </c>
      <c r="J17" s="2"/>
      <c r="K17" s="2"/>
      <c r="L17" s="1"/>
    </row>
    <row r="18" spans="1:12" ht="12.2">
      <c r="A18" s="26" t="s">
        <v>27</v>
      </c>
      <c r="B18" s="27">
        <v>2.5</v>
      </c>
      <c r="C18" s="27">
        <f>4.5/2.5</f>
        <v>1.8</v>
      </c>
      <c r="D18" s="27">
        <f t="shared" si="3"/>
        <v>37.5</v>
      </c>
      <c r="E18" s="27">
        <f t="shared" si="0"/>
        <v>20.833333333333332</v>
      </c>
      <c r="F18" s="27">
        <f t="shared" si="4"/>
        <v>22.916666666666668</v>
      </c>
      <c r="G18" s="27">
        <f t="shared" si="5"/>
        <v>22.916666666666668</v>
      </c>
      <c r="H18" s="27">
        <f t="shared" si="6"/>
        <v>0.22916666666666669</v>
      </c>
      <c r="I18" s="27">
        <v>150</v>
      </c>
      <c r="J18" s="2"/>
      <c r="K18" s="2"/>
    </row>
    <row r="19" spans="1:12" ht="12.2">
      <c r="A19" s="26" t="s">
        <v>41</v>
      </c>
      <c r="B19" s="27">
        <v>0</v>
      </c>
      <c r="C19" s="27">
        <v>1E-3</v>
      </c>
      <c r="D19" s="27">
        <f t="shared" ref="D19" si="7">B19*$D$4</f>
        <v>0</v>
      </c>
      <c r="E19" s="27">
        <f t="shared" si="0"/>
        <v>0</v>
      </c>
      <c r="F19" s="27">
        <f t="shared" ref="F19" si="8">E19*(1+($D$6/100))</f>
        <v>0</v>
      </c>
      <c r="G19" s="27">
        <f t="shared" ref="G19" si="9">F19</f>
        <v>0</v>
      </c>
      <c r="H19" s="27">
        <f t="shared" ref="H19" si="10">G19/$D$5</f>
        <v>0</v>
      </c>
      <c r="I19" s="27">
        <v>0</v>
      </c>
      <c r="J19" s="2"/>
      <c r="K19" s="2"/>
    </row>
    <row r="20" spans="1:12" ht="12.2">
      <c r="A20" s="26" t="s">
        <v>41</v>
      </c>
      <c r="B20" s="27">
        <v>0</v>
      </c>
      <c r="C20" s="27">
        <v>1E-3</v>
      </c>
      <c r="D20" s="27">
        <f t="shared" ref="D20:D21" si="11">B20*$D$4</f>
        <v>0</v>
      </c>
      <c r="E20" s="27">
        <f t="shared" si="0"/>
        <v>0</v>
      </c>
      <c r="F20" s="27">
        <f t="shared" ref="F20:F21" si="12">E20*(1+($D$6/100))</f>
        <v>0</v>
      </c>
      <c r="G20" s="27">
        <f t="shared" ref="G20:G21" si="13">F20</f>
        <v>0</v>
      </c>
      <c r="H20" s="27">
        <f t="shared" ref="H20:H21" si="14">G20/$D$5</f>
        <v>0</v>
      </c>
      <c r="I20" s="27">
        <v>0</v>
      </c>
      <c r="J20" s="2"/>
      <c r="K20" s="2"/>
    </row>
    <row r="21" spans="1:12" ht="12.2">
      <c r="A21" s="26" t="s">
        <v>41</v>
      </c>
      <c r="B21" s="27">
        <v>0</v>
      </c>
      <c r="C21" s="27">
        <v>1E-3</v>
      </c>
      <c r="D21" s="27">
        <f t="shared" si="11"/>
        <v>0</v>
      </c>
      <c r="E21" s="27">
        <f t="shared" si="0"/>
        <v>0</v>
      </c>
      <c r="F21" s="27">
        <f t="shared" si="12"/>
        <v>0</v>
      </c>
      <c r="G21" s="27">
        <f t="shared" si="13"/>
        <v>0</v>
      </c>
      <c r="H21" s="27">
        <f t="shared" si="14"/>
        <v>0</v>
      </c>
      <c r="I21" s="27">
        <v>0</v>
      </c>
      <c r="J21" s="2"/>
      <c r="K21" s="2"/>
    </row>
    <row r="22" spans="1:12" ht="12.2">
      <c r="A22" s="26" t="s">
        <v>41</v>
      </c>
      <c r="B22" s="27">
        <v>0</v>
      </c>
      <c r="C22" s="27">
        <v>1E-3</v>
      </c>
      <c r="D22" s="27">
        <f t="shared" ref="D22" si="15">B22*$D$4</f>
        <v>0</v>
      </c>
      <c r="E22" s="27">
        <f t="shared" si="0"/>
        <v>0</v>
      </c>
      <c r="F22" s="27">
        <f t="shared" ref="F22" si="16">E22*(1+($D$6/100))</f>
        <v>0</v>
      </c>
      <c r="G22" s="27">
        <f t="shared" ref="G22" si="17">F22</f>
        <v>0</v>
      </c>
      <c r="H22" s="27">
        <f t="shared" ref="H22" si="18">G22/$D$5</f>
        <v>0</v>
      </c>
      <c r="I22" s="27">
        <v>0</v>
      </c>
      <c r="J22" s="2"/>
      <c r="K22" s="2"/>
    </row>
    <row r="23" spans="1:12">
      <c r="A23" s="10"/>
      <c r="B23" s="11"/>
      <c r="C23" s="11"/>
      <c r="D23" s="11"/>
      <c r="E23" s="11"/>
      <c r="F23" s="11"/>
      <c r="G23" s="11"/>
      <c r="H23" s="11"/>
      <c r="I23" s="11"/>
    </row>
    <row r="24" spans="1:12">
      <c r="A24" s="10" t="s">
        <v>28</v>
      </c>
      <c r="B24" s="11">
        <f>SUM(B15:B22)</f>
        <v>20</v>
      </c>
      <c r="C24" s="11">
        <f>SUM(C15:C22)</f>
        <v>4.8040000000000012</v>
      </c>
      <c r="D24" s="11">
        <f t="shared" si="3"/>
        <v>300</v>
      </c>
      <c r="E24" s="11">
        <f>D24/C24</f>
        <v>62.447960033305563</v>
      </c>
      <c r="F24" s="11">
        <f>SUM(F15:F22)</f>
        <v>311.66666666666674</v>
      </c>
      <c r="G24" s="11">
        <f>SUM(G15:G22)</f>
        <v>311.66666666666674</v>
      </c>
      <c r="H24" s="11">
        <f>SUM(H15:H22)</f>
        <v>3.1166666666666667</v>
      </c>
      <c r="I24" s="11"/>
    </row>
    <row r="27" spans="1:12" s="32" customFormat="1" ht="12.2">
      <c r="A27" s="32" t="s">
        <v>49</v>
      </c>
      <c r="B27" s="33"/>
      <c r="C27" s="34"/>
      <c r="D27" s="33"/>
      <c r="E27" s="33"/>
      <c r="F27" s="33"/>
      <c r="G27" s="33"/>
      <c r="H27" s="33"/>
      <c r="I27" s="33"/>
    </row>
    <row r="37" spans="11:11" ht="12.75" customHeight="1"/>
    <row r="38" spans="11:11">
      <c r="K38" s="2"/>
    </row>
    <row r="39" spans="11:11">
      <c r="K39" s="2"/>
    </row>
    <row r="40" spans="11:11">
      <c r="K40" s="2"/>
    </row>
    <row r="41" spans="11:11">
      <c r="K41" s="2"/>
    </row>
    <row r="42" spans="11:11">
      <c r="K42" s="2"/>
    </row>
    <row r="43" spans="11:11">
      <c r="K43" s="2"/>
    </row>
    <row r="44" spans="11:11">
      <c r="K44" s="2"/>
    </row>
    <row r="45" spans="11:11">
      <c r="K45" s="2"/>
    </row>
    <row r="46" spans="11:11">
      <c r="K46" s="2"/>
    </row>
    <row r="47" spans="11:11">
      <c r="K47" s="2"/>
    </row>
  </sheetData>
  <mergeCells count="4">
    <mergeCell ref="A4:C4"/>
    <mergeCell ref="A5:C5"/>
    <mergeCell ref="A1:G3"/>
    <mergeCell ref="H1:H3"/>
  </mergeCells>
  <pageMargins left="0.75" right="0.75" top="1" bottom="1" header="0.5" footer="0.5"/>
  <pageSetup scale="87" orientation="portrait" horizontalDpi="4294967292" verticalDpi="4294967292" r:id="rId1"/>
  <headerFooter alignWithMargins="0">
    <oddHeader>&amp;L&amp;"Verdana,Regular"&amp;10Step 1. CSA PLAN FOR YEAR ______________&amp;R&amp;"Verdana,Regular"&amp;10______________ INDIVIDUALS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DDC06432ED7429F3FC456547BC680" ma:contentTypeVersion="14" ma:contentTypeDescription="Create a new document." ma:contentTypeScope="" ma:versionID="c78358d1d0031ae17f06fcebff6185ee">
  <xsd:schema xmlns:xsd="http://www.w3.org/2001/XMLSchema" xmlns:xs="http://www.w3.org/2001/XMLSchema" xmlns:p="http://schemas.microsoft.com/office/2006/metadata/properties" xmlns:ns1="http://schemas.microsoft.com/sharepoint/v3" xmlns:ns2="c4c6f437-7a45-48d7-a31d-1f801e209eae" xmlns:ns3="b1a1dd8e-4feb-432b-962e-a286b2f58153" targetNamespace="http://schemas.microsoft.com/office/2006/metadata/properties" ma:root="true" ma:fieldsID="d8f14b50b3b13baacdc7311caebe2a0f" ns1:_="" ns2:_="" ns3:_="">
    <xsd:import namespace="http://schemas.microsoft.com/sharepoint/v3"/>
    <xsd:import namespace="c4c6f437-7a45-48d7-a31d-1f801e209eae"/>
    <xsd:import namespace="b1a1dd8e-4feb-432b-962e-a286b2f581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437-7a45-48d7-a31d-1f801e209e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1dd8e-4feb-432b-962e-a286b2f58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7C341D-4FCB-4FC0-8C07-46057AFD7806}"/>
</file>

<file path=customXml/itemProps2.xml><?xml version="1.0" encoding="utf-8"?>
<ds:datastoreItem xmlns:ds="http://schemas.openxmlformats.org/officeDocument/2006/customXml" ds:itemID="{0F707A24-14D1-4708-9447-CBED5D06BA9A}"/>
</file>

<file path=customXml/itemProps3.xml><?xml version="1.0" encoding="utf-8"?>
<ds:datastoreItem xmlns:ds="http://schemas.openxmlformats.org/officeDocument/2006/customXml" ds:itemID="{1F6CB7CC-5E01-41DE-8B38-3414AEF47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CSA Planning #1</vt:lpstr>
      <vt:lpstr>CSA Planning #2</vt:lpstr>
    </vt:vector>
  </TitlesOfParts>
  <Company>Blue Ribbon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spaeth</dc:creator>
  <cp:lastModifiedBy>Ariel</cp:lastModifiedBy>
  <cp:lastPrinted>2011-10-06T23:16:16Z</cp:lastPrinted>
  <dcterms:created xsi:type="dcterms:W3CDTF">2006-03-29T00:52:42Z</dcterms:created>
  <dcterms:modified xsi:type="dcterms:W3CDTF">2020-04-21T01:25:45Z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0x01010073EDDC06432ED7429F3FC456547BC680</vt:lpwstr>
  </property>
</Properties>
</file>